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24-25/"/>
    </mc:Choice>
  </mc:AlternateContent>
  <xr:revisionPtr revIDLastSave="0" documentId="13_ncr:1_{DC939BC0-CD05-334F-97EC-9ED31CF3511D}" xr6:coauthVersionLast="36" xr6:coauthVersionMax="36" xr10:uidLastSave="{00000000-0000-0000-0000-000000000000}"/>
  <bookViews>
    <workbookView xWindow="10760" yWindow="500" windowWidth="27640" windowHeight="16940" xr2:uid="{8E73C9C2-BF10-5B44-A2E3-157DBE9768A5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H4" i="1" l="1"/>
  <c r="I14" i="1" l="1"/>
  <c r="G24" i="1"/>
  <c r="G35" i="1" l="1"/>
  <c r="G19" i="1" l="1"/>
  <c r="H11" i="1" l="1"/>
  <c r="G37" i="1" l="1"/>
  <c r="G45" i="1"/>
  <c r="H9" i="1"/>
  <c r="G44" i="1"/>
  <c r="G42" i="1"/>
  <c r="H65" i="1" l="1"/>
  <c r="G72" i="1" l="1"/>
  <c r="G46" i="1"/>
  <c r="G26" i="1"/>
  <c r="H8" i="1"/>
  <c r="G48" i="1"/>
  <c r="G34" i="1"/>
  <c r="G49" i="1"/>
  <c r="G38" i="1"/>
  <c r="G23" i="1"/>
  <c r="G21" i="1"/>
  <c r="G40" i="1"/>
  <c r="H10" i="1" l="1"/>
  <c r="H6" i="1"/>
  <c r="H5" i="1"/>
  <c r="I65" i="1" l="1"/>
  <c r="G52" i="1"/>
  <c r="G75" i="1" s="1"/>
  <c r="I75" i="1" l="1"/>
</calcChain>
</file>

<file path=xl/sharedStrings.xml><?xml version="1.0" encoding="utf-8"?>
<sst xmlns="http://schemas.openxmlformats.org/spreadsheetml/2006/main" count="73" uniqueCount="67">
  <si>
    <t>NORTON PARISH COUNCIL</t>
  </si>
  <si>
    <t>RECEIPTS</t>
  </si>
  <si>
    <t>Precept</t>
  </si>
  <si>
    <t>CIL receipt</t>
  </si>
  <si>
    <t>Recycling Grant</t>
  </si>
  <si>
    <t>Interest</t>
  </si>
  <si>
    <t>Advertising</t>
  </si>
  <si>
    <t>PAYMENTS</t>
  </si>
  <si>
    <t>ADMINISTRATION</t>
  </si>
  <si>
    <t>Subscription</t>
  </si>
  <si>
    <t>Insurance</t>
  </si>
  <si>
    <t>Audit Commission</t>
  </si>
  <si>
    <t>Salary</t>
  </si>
  <si>
    <t xml:space="preserve">Hall Hire </t>
  </si>
  <si>
    <t>Expenses</t>
  </si>
  <si>
    <t>Web Site</t>
  </si>
  <si>
    <t>MESSENGER</t>
  </si>
  <si>
    <t>Printing</t>
  </si>
  <si>
    <t>STREET CLEANING</t>
  </si>
  <si>
    <t>SECTION 137</t>
  </si>
  <si>
    <t>SARS</t>
  </si>
  <si>
    <t>DONATIONS</t>
  </si>
  <si>
    <t>British Legion</t>
  </si>
  <si>
    <t>Citizens Advice</t>
  </si>
  <si>
    <t>St Andrews Churchyard</t>
  </si>
  <si>
    <t>SIDs &amp; Signs</t>
  </si>
  <si>
    <t>VILLAGE HALL</t>
  </si>
  <si>
    <t>Dog Bins and signs</t>
  </si>
  <si>
    <t>STREET LIGHTING</t>
  </si>
  <si>
    <t>Maintenance &amp; energy</t>
  </si>
  <si>
    <t>PLAYING FIELD</t>
  </si>
  <si>
    <t>Pest Control</t>
  </si>
  <si>
    <t>MSDC Bin Collection</t>
  </si>
  <si>
    <t>Grass cutting &amp; Hedges</t>
  </si>
  <si>
    <t>PLAY AREA</t>
  </si>
  <si>
    <t>Repairs</t>
  </si>
  <si>
    <t>New equipment</t>
  </si>
  <si>
    <t>CCTV</t>
  </si>
  <si>
    <t>ICO</t>
  </si>
  <si>
    <t>VAT</t>
  </si>
  <si>
    <t>HMRC</t>
  </si>
  <si>
    <t>TOTALS</t>
  </si>
  <si>
    <t>Santander</t>
  </si>
  <si>
    <t>Business Account</t>
  </si>
  <si>
    <t>Deposit account</t>
  </si>
  <si>
    <t>Business  Account</t>
  </si>
  <si>
    <t>Lloyds</t>
  </si>
  <si>
    <t>Payments</t>
  </si>
  <si>
    <t>RECEIPTS AND PAYMENTS ACCOUNTS - year ended 31st March 2025</t>
  </si>
  <si>
    <t>Current</t>
  </si>
  <si>
    <t>Instant access deposit</t>
  </si>
  <si>
    <t>BALANCES 31 March 2025</t>
  </si>
  <si>
    <t>Year ended 31st March 2025</t>
  </si>
  <si>
    <t>BALANCES 1st April 24</t>
  </si>
  <si>
    <t>VH CIL receipts</t>
  </si>
  <si>
    <t>Insurance excess</t>
  </si>
  <si>
    <t xml:space="preserve">Mugs </t>
  </si>
  <si>
    <t>NPGrant</t>
  </si>
  <si>
    <t>Inspection</t>
  </si>
  <si>
    <t>Signs</t>
  </si>
  <si>
    <t>Oakes</t>
  </si>
  <si>
    <t>Misc</t>
  </si>
  <si>
    <t>LOAN Repayment</t>
  </si>
  <si>
    <t>Solicitor</t>
  </si>
  <si>
    <t>wifi</t>
  </si>
  <si>
    <t>Trees</t>
  </si>
  <si>
    <t>VAT Repayment 23-24 &amp; part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</si>
</sst>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2"/>
      <color theme="1"/>
      <name val="Calibri"/>
      <family val="2"/>
    </font>
    <font>
      <sz val="12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indexed="10"/>
      <name val="Verdana"/>
      <family val="2"/>
    </font>
    <font>
      <b/>
      <sz val="12"/>
      <color theme="1"/>
      <name val="Calibri (Body)"/>
    </font>
    <font>
      <b/>
      <sz val="10"/>
      <name val="Verdana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2" fontId="0" fillId="0" borderId="0" xfId="0" applyNumberFormat="1" applyFont="1"/>
    <xf numFmtId="2" fontId="1" fillId="0" borderId="0" xfId="0" applyNumberFormat="1" applyFont="1"/>
    <xf numFmtId="2" fontId="6" fillId="0" borderId="0" xfId="0" applyNumberFormat="1" applyFont="1"/>
    <xf numFmtId="2" fontId="7" fillId="0" borderId="0" xfId="0" applyNumberFormat="1" applyFont="1"/>
    <xf numFmtId="0" fontId="8" fillId="0" borderId="0" xfId="0" applyFont="1"/>
    <xf numFmtId="0" fontId="0" fillId="0" borderId="0" xfId="0" applyFont="1"/>
    <xf numFmtId="2" fontId="0" fillId="0" borderId="0" xfId="0" applyNumberFormat="1"/>
    <xf numFmtId="0" fontId="2" fillId="0" borderId="0" xfId="0" applyFont="1"/>
    <xf numFmtId="2" fontId="9" fillId="0" borderId="0" xfId="0" applyNumberFormat="1" applyFont="1"/>
    <xf numFmtId="0" fontId="10" fillId="0" borderId="0" xfId="0" applyFont="1"/>
    <xf numFmtId="2" fontId="11" fillId="0" borderId="0" xfId="0" applyNumberFormat="1" applyFont="1"/>
    <xf numFmtId="0" fontId="12" fillId="0" borderId="0" xfId="0" applyFont="1"/>
    <xf numFmtId="0" fontId="13" fillId="0" borderId="0" xfId="0" applyFont="1"/>
    <xf numFmtId="2" fontId="5" fillId="0" borderId="0" xfId="0" applyNumberFormat="1" applyFont="1"/>
    <xf numFmtId="0" fontId="14" fillId="0" borderId="0" xfId="0" applyFont="1"/>
    <xf numFmtId="17" fontId="5" fillId="0" borderId="0" xfId="0" applyNumberFormat="1" applyFont="1"/>
    <xf numFmtId="2" fontId="15" fillId="0" borderId="0" xfId="0" applyNumberFormat="1" applyFont="1"/>
    <xf numFmtId="0" fontId="11" fillId="0" borderId="0" xfId="0" applyFont="1"/>
    <xf numFmtId="2" fontId="4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64B6-5D62-744E-8D1B-4A5C40926607}">
  <dimension ref="A1:J78"/>
  <sheetViews>
    <sheetView tabSelected="1" topLeftCell="A51" workbookViewId="0">
      <selection activeCell="I22" sqref="I22"/>
    </sheetView>
  </sheetViews>
  <sheetFormatPr baseColWidth="10" defaultRowHeight="16"/>
  <cols>
    <col min="5" max="5" width="1" customWidth="1"/>
    <col min="6" max="6" width="1.6640625" customWidth="1"/>
    <col min="7" max="7" width="11.1640625" bestFit="1" customWidth="1"/>
    <col min="8" max="8" width="11" bestFit="1" customWidth="1"/>
    <col min="9" max="9" width="11.1640625" bestFit="1" customWidth="1"/>
    <col min="10" max="10" width="12.1640625" customWidth="1"/>
  </cols>
  <sheetData>
    <row r="1" spans="1:10" ht="21">
      <c r="A1" s="1" t="s">
        <v>0</v>
      </c>
    </row>
    <row r="2" spans="1:10">
      <c r="A2" t="s">
        <v>48</v>
      </c>
    </row>
    <row r="3" spans="1:10">
      <c r="A3" s="2" t="s">
        <v>1</v>
      </c>
    </row>
    <row r="4" spans="1:10">
      <c r="A4" s="3" t="s">
        <v>2</v>
      </c>
      <c r="G4" s="4"/>
      <c r="H4" s="5">
        <f>19500+19500</f>
        <v>39000</v>
      </c>
      <c r="I4" s="4"/>
    </row>
    <row r="5" spans="1:10">
      <c r="A5" t="s">
        <v>3</v>
      </c>
      <c r="G5" s="4"/>
      <c r="H5" s="5">
        <f>15446.99+16314.63</f>
        <v>31761.62</v>
      </c>
      <c r="I5" s="4"/>
    </row>
    <row r="6" spans="1:10">
      <c r="A6" t="s">
        <v>54</v>
      </c>
      <c r="G6" s="4"/>
      <c r="H6" s="5">
        <f>7600.31+13620.03+17576.88+6675.86+19060.33+6318.66</f>
        <v>70852.070000000007</v>
      </c>
      <c r="I6" s="6"/>
    </row>
    <row r="7" spans="1:10">
      <c r="A7" t="s">
        <v>55</v>
      </c>
      <c r="G7" s="4"/>
      <c r="H7" s="5">
        <v>125</v>
      </c>
      <c r="I7" s="4"/>
    </row>
    <row r="8" spans="1:10">
      <c r="A8" t="s">
        <v>4</v>
      </c>
      <c r="G8" s="4"/>
      <c r="H8" s="5">
        <f>608.61+500.33</f>
        <v>1108.94</v>
      </c>
      <c r="I8" s="4"/>
    </row>
    <row r="9" spans="1:10">
      <c r="A9" t="s">
        <v>5</v>
      </c>
      <c r="G9" s="4"/>
      <c r="H9" s="5">
        <f>588.27+0.77</f>
        <v>589.04</v>
      </c>
      <c r="I9" s="4"/>
    </row>
    <row r="10" spans="1:10">
      <c r="A10" t="s">
        <v>66</v>
      </c>
      <c r="G10" s="4"/>
      <c r="H10" s="5">
        <f>58240.98+56934.86+26435.85</f>
        <v>141611.69</v>
      </c>
      <c r="I10" s="7"/>
    </row>
    <row r="11" spans="1:10">
      <c r="A11" t="s">
        <v>6</v>
      </c>
      <c r="G11" s="4"/>
      <c r="H11" s="5">
        <f>171.6+330+46.2+7+42.9+84+92.4+21+84+21+21+46.2+42.9+171.6+92.4+330+85.8+92.4+156+21+21+92.4+42.9+84</f>
        <v>2199.7000000000003</v>
      </c>
      <c r="I11" s="6"/>
    </row>
    <row r="12" spans="1:10" ht="16" customHeight="1">
      <c r="A12" t="s">
        <v>56</v>
      </c>
      <c r="G12" s="4"/>
      <c r="H12" s="5">
        <v>12</v>
      </c>
      <c r="I12" s="8"/>
      <c r="J12" s="11"/>
    </row>
    <row r="13" spans="1:10" ht="17" customHeight="1">
      <c r="A13" s="3" t="s">
        <v>57</v>
      </c>
      <c r="B13" s="9"/>
      <c r="G13" s="6"/>
      <c r="H13" s="5">
        <v>4123</v>
      </c>
      <c r="I13" s="7"/>
      <c r="J13" s="11"/>
    </row>
    <row r="14" spans="1:10" ht="14" customHeight="1">
      <c r="A14" s="10"/>
      <c r="F14" s="11"/>
      <c r="G14" s="6"/>
      <c r="H14" s="6"/>
      <c r="I14" s="24">
        <f>SUM(H4:H13)</f>
        <v>291383.06</v>
      </c>
    </row>
    <row r="15" spans="1:10" ht="15" hidden="1" customHeight="1">
      <c r="A15" s="10"/>
      <c r="G15" s="6"/>
      <c r="H15" s="4"/>
      <c r="I15" s="6"/>
    </row>
    <row r="16" spans="1:10" ht="4" customHeight="1">
      <c r="G16" s="4"/>
      <c r="H16" s="4"/>
      <c r="I16" s="5"/>
    </row>
    <row r="17" spans="1:9" hidden="1">
      <c r="G17" s="4"/>
      <c r="H17" s="4"/>
      <c r="I17" s="6"/>
    </row>
    <row r="18" spans="1:9">
      <c r="A18" s="12" t="s">
        <v>7</v>
      </c>
      <c r="G18" s="4"/>
      <c r="H18" s="4"/>
      <c r="I18" s="6"/>
    </row>
    <row r="19" spans="1:9">
      <c r="A19" s="10" t="s">
        <v>8</v>
      </c>
      <c r="C19" t="s">
        <v>9</v>
      </c>
      <c r="F19" s="11"/>
      <c r="G19" s="5">
        <f>460.28+15.5+38+38</f>
        <v>551.78</v>
      </c>
      <c r="H19" s="6"/>
      <c r="I19" s="6"/>
    </row>
    <row r="20" spans="1:9">
      <c r="C20" t="s">
        <v>10</v>
      </c>
      <c r="F20" s="13"/>
      <c r="G20" s="5">
        <v>1546.57</v>
      </c>
      <c r="H20" s="6"/>
      <c r="I20" s="6"/>
    </row>
    <row r="21" spans="1:9">
      <c r="C21" t="s">
        <v>11</v>
      </c>
      <c r="F21" s="11"/>
      <c r="G21" s="5">
        <f>672+1365</f>
        <v>2037</v>
      </c>
      <c r="H21" s="6"/>
      <c r="I21" s="6"/>
    </row>
    <row r="22" spans="1:9">
      <c r="C22" s="14" t="s">
        <v>12</v>
      </c>
      <c r="F22" s="11"/>
      <c r="G22" s="5">
        <v>4992</v>
      </c>
      <c r="H22" s="6"/>
      <c r="I22" s="6"/>
    </row>
    <row r="23" spans="1:9">
      <c r="C23" s="14" t="s">
        <v>13</v>
      </c>
      <c r="F23" s="11"/>
      <c r="G23" s="15">
        <f>180+140</f>
        <v>320</v>
      </c>
      <c r="H23" s="6"/>
      <c r="I23" s="6"/>
    </row>
    <row r="24" spans="1:9">
      <c r="C24" s="14" t="s">
        <v>14</v>
      </c>
      <c r="F24" s="11"/>
      <c r="G24" s="15">
        <f>14.75+83.78+140+133.83+149.35+106+110.03+5.09</f>
        <v>742.83</v>
      </c>
      <c r="H24" s="6"/>
      <c r="I24" s="6"/>
    </row>
    <row r="25" spans="1:9" ht="14" customHeight="1">
      <c r="C25" s="14" t="s">
        <v>15</v>
      </c>
      <c r="D25" s="11"/>
      <c r="G25" s="5">
        <v>165</v>
      </c>
      <c r="H25" s="6"/>
      <c r="I25" s="6"/>
    </row>
    <row r="26" spans="1:9" ht="16" customHeight="1">
      <c r="C26" s="14" t="s">
        <v>63</v>
      </c>
      <c r="G26" s="11">
        <f>2038+762</f>
        <v>2800</v>
      </c>
      <c r="H26" s="6"/>
      <c r="I26" s="6"/>
    </row>
    <row r="27" spans="1:9" ht="6" customHeight="1">
      <c r="H27" s="6"/>
      <c r="I27" s="6"/>
    </row>
    <row r="28" spans="1:9">
      <c r="A28" t="s">
        <v>16</v>
      </c>
      <c r="C28" t="s">
        <v>17</v>
      </c>
      <c r="F28" s="11"/>
      <c r="G28" s="5">
        <v>3952</v>
      </c>
      <c r="H28" s="6"/>
      <c r="I28" s="6"/>
    </row>
    <row r="29" spans="1:9">
      <c r="A29" t="s">
        <v>18</v>
      </c>
      <c r="C29" s="16"/>
      <c r="F29" s="11"/>
      <c r="G29" s="5">
        <v>405.6</v>
      </c>
      <c r="H29" s="6"/>
      <c r="I29" s="4"/>
    </row>
    <row r="30" spans="1:9">
      <c r="A30" t="s">
        <v>19</v>
      </c>
      <c r="C30" t="s">
        <v>20</v>
      </c>
      <c r="F30" s="11"/>
      <c r="G30" s="5">
        <v>400</v>
      </c>
      <c r="H30" s="6"/>
      <c r="I30" s="4"/>
    </row>
    <row r="31" spans="1:9">
      <c r="A31" t="s">
        <v>21</v>
      </c>
      <c r="C31" t="s">
        <v>22</v>
      </c>
      <c r="F31" s="11"/>
      <c r="G31" s="5">
        <v>55.83</v>
      </c>
      <c r="H31" s="6"/>
      <c r="I31" s="6"/>
    </row>
    <row r="32" spans="1:9">
      <c r="C32" t="s">
        <v>23</v>
      </c>
      <c r="G32" s="5">
        <v>50</v>
      </c>
      <c r="H32" s="6"/>
      <c r="I32" s="6"/>
    </row>
    <row r="33" spans="1:9">
      <c r="C33" t="s">
        <v>24</v>
      </c>
      <c r="G33" s="5">
        <v>520</v>
      </c>
      <c r="H33" s="6"/>
      <c r="I33" s="6"/>
    </row>
    <row r="34" spans="1:9">
      <c r="A34" t="s">
        <v>62</v>
      </c>
      <c r="G34" s="5">
        <f>11230.78+2967.13+11230.78+2967.13</f>
        <v>28395.820000000003</v>
      </c>
      <c r="H34" s="6"/>
      <c r="I34" s="6"/>
    </row>
    <row r="35" spans="1:9">
      <c r="A35" t="s">
        <v>25</v>
      </c>
      <c r="G35" s="5">
        <f>3315+160</f>
        <v>3475</v>
      </c>
      <c r="H35" s="6"/>
      <c r="I35" s="6"/>
    </row>
    <row r="36" spans="1:9">
      <c r="A36" t="s">
        <v>26</v>
      </c>
      <c r="C36" t="s">
        <v>60</v>
      </c>
      <c r="G36" s="5">
        <v>395314.79</v>
      </c>
      <c r="H36" s="6"/>
      <c r="I36" s="6"/>
    </row>
    <row r="37" spans="1:9">
      <c r="C37" t="s">
        <v>64</v>
      </c>
      <c r="G37" s="5">
        <f>682.19+335</f>
        <v>1017.19</v>
      </c>
      <c r="H37" s="6"/>
      <c r="I37" s="6"/>
    </row>
    <row r="38" spans="1:9">
      <c r="C38" t="s">
        <v>61</v>
      </c>
      <c r="G38">
        <f>160.96+1563</f>
        <v>1723.96</v>
      </c>
      <c r="H38" s="6"/>
      <c r="I38" s="6"/>
    </row>
    <row r="39" spans="1:9">
      <c r="A39" t="s">
        <v>27</v>
      </c>
      <c r="F39" s="11"/>
      <c r="G39" s="5">
        <v>34.200000000000003</v>
      </c>
      <c r="H39" s="6"/>
      <c r="I39" s="6"/>
    </row>
    <row r="40" spans="1:9">
      <c r="A40" t="s">
        <v>28</v>
      </c>
      <c r="C40" t="s">
        <v>29</v>
      </c>
      <c r="F40" s="11"/>
      <c r="G40" s="5">
        <f>4039.24+66.37</f>
        <v>4105.6099999999997</v>
      </c>
      <c r="H40" s="4"/>
      <c r="I40" s="4"/>
    </row>
    <row r="41" spans="1:9">
      <c r="A41" t="s">
        <v>30</v>
      </c>
      <c r="C41" t="s">
        <v>31</v>
      </c>
      <c r="G41" s="5">
        <v>375</v>
      </c>
      <c r="H41" s="6"/>
      <c r="I41" s="6"/>
    </row>
    <row r="42" spans="1:9">
      <c r="C42" t="s">
        <v>65</v>
      </c>
      <c r="G42" s="5">
        <f>300</f>
        <v>300</v>
      </c>
      <c r="H42" s="6"/>
      <c r="I42" s="6"/>
    </row>
    <row r="43" spans="1:9">
      <c r="C43" t="s">
        <v>32</v>
      </c>
      <c r="F43" s="11"/>
      <c r="G43" s="5">
        <v>655.42</v>
      </c>
      <c r="H43" s="6"/>
      <c r="I43" s="4"/>
    </row>
    <row r="44" spans="1:9">
      <c r="C44" t="s">
        <v>33</v>
      </c>
      <c r="F44" s="11"/>
      <c r="G44" s="5">
        <f>276.69+304.36+304.36+450+304.36+125+304.36</f>
        <v>2069.13</v>
      </c>
      <c r="H44" s="6"/>
      <c r="I44" s="6"/>
    </row>
    <row r="45" spans="1:9">
      <c r="A45" s="10" t="s">
        <v>34</v>
      </c>
      <c r="C45" t="s">
        <v>35</v>
      </c>
      <c r="G45" s="5">
        <f>23.67+3710+820</f>
        <v>4553.67</v>
      </c>
      <c r="H45" s="6"/>
      <c r="I45" s="8"/>
    </row>
    <row r="46" spans="1:9">
      <c r="C46" t="s">
        <v>36</v>
      </c>
      <c r="F46" s="11"/>
      <c r="G46" s="5">
        <f>2000+2360</f>
        <v>4360</v>
      </c>
      <c r="H46" s="6"/>
      <c r="I46" s="6"/>
    </row>
    <row r="47" spans="1:9">
      <c r="C47" t="s">
        <v>58</v>
      </c>
      <c r="F47" s="11"/>
      <c r="G47" s="11">
        <v>181.3</v>
      </c>
      <c r="H47" s="6"/>
      <c r="I47" s="6"/>
    </row>
    <row r="48" spans="1:9">
      <c r="A48" t="s">
        <v>37</v>
      </c>
      <c r="C48" t="s">
        <v>38</v>
      </c>
      <c r="D48" s="11"/>
      <c r="F48" s="11"/>
      <c r="G48" s="5">
        <f>40</f>
        <v>40</v>
      </c>
      <c r="H48" s="6"/>
      <c r="I48" s="21"/>
    </row>
    <row r="49" spans="1:9">
      <c r="C49" t="s">
        <v>59</v>
      </c>
      <c r="G49" s="5">
        <f>33.66+7.59</f>
        <v>41.25</v>
      </c>
      <c r="H49" s="6"/>
      <c r="I49" s="4"/>
    </row>
    <row r="50" spans="1:9">
      <c r="A50" s="10" t="s">
        <v>39</v>
      </c>
      <c r="G50" s="10">
        <v>84218.32</v>
      </c>
      <c r="H50" s="4"/>
      <c r="I50" s="4"/>
    </row>
    <row r="51" spans="1:9">
      <c r="A51" t="s">
        <v>40</v>
      </c>
      <c r="F51" s="11"/>
      <c r="G51" s="5">
        <v>1349.4</v>
      </c>
      <c r="H51" s="6"/>
      <c r="I51" s="4"/>
    </row>
    <row r="52" spans="1:9">
      <c r="A52" s="17" t="s">
        <v>41</v>
      </c>
      <c r="G52" s="24">
        <f>SUM(G19:G51)</f>
        <v>550748.67000000004</v>
      </c>
      <c r="H52" s="21"/>
      <c r="I52" s="4"/>
    </row>
    <row r="53" spans="1:9">
      <c r="D53" s="3"/>
      <c r="E53" s="3"/>
      <c r="F53" s="18"/>
      <c r="G53" s="8"/>
      <c r="H53" s="8"/>
      <c r="I53" s="8"/>
    </row>
    <row r="54" spans="1:9">
      <c r="D54" s="3"/>
      <c r="E54" s="3"/>
      <c r="F54" s="18"/>
      <c r="G54" s="8"/>
      <c r="H54" s="8"/>
      <c r="I54" s="8"/>
    </row>
    <row r="55" spans="1:9">
      <c r="A55" s="3"/>
      <c r="B55" s="3"/>
      <c r="C55" s="3"/>
      <c r="D55" s="3"/>
      <c r="E55" s="3"/>
      <c r="F55" s="18"/>
      <c r="G55" s="8"/>
      <c r="H55" s="8"/>
      <c r="I55" s="8"/>
    </row>
    <row r="56" spans="1:9" hidden="1">
      <c r="A56" s="3"/>
      <c r="B56" s="3"/>
      <c r="C56" s="3"/>
      <c r="D56" s="3"/>
      <c r="E56" s="3"/>
      <c r="F56" s="18"/>
      <c r="G56" s="8"/>
      <c r="H56" s="8"/>
      <c r="I56" s="8"/>
    </row>
    <row r="57" spans="1:9">
      <c r="A57" s="3"/>
      <c r="B57" s="3"/>
      <c r="C57" s="3"/>
      <c r="D57" s="3"/>
      <c r="E57" s="3"/>
      <c r="F57" s="18"/>
      <c r="G57" s="7"/>
      <c r="H57" s="8"/>
      <c r="I57" s="7"/>
    </row>
    <row r="58" spans="1:9">
      <c r="A58" s="19" t="s">
        <v>0</v>
      </c>
      <c r="B58" s="19"/>
      <c r="C58" s="19"/>
      <c r="D58" s="3"/>
      <c r="E58" s="3"/>
      <c r="F58" s="18"/>
      <c r="G58" s="8"/>
      <c r="H58" s="8"/>
      <c r="I58" s="8"/>
    </row>
    <row r="59" spans="1:9" ht="17" customHeight="1">
      <c r="A59" s="3" t="s">
        <v>52</v>
      </c>
      <c r="B59" s="3"/>
      <c r="C59" s="3"/>
      <c r="D59" s="3"/>
      <c r="E59" s="3"/>
      <c r="F59" s="18"/>
      <c r="G59" s="8"/>
      <c r="H59" s="8"/>
      <c r="I59" s="8"/>
    </row>
    <row r="60" spans="1:9" ht="29" customHeight="1">
      <c r="A60" s="3" t="s">
        <v>53</v>
      </c>
      <c r="B60" s="3"/>
      <c r="C60" s="3"/>
      <c r="D60" s="3"/>
      <c r="E60" s="3"/>
      <c r="F60" s="18"/>
      <c r="G60" s="8"/>
      <c r="H60" s="8"/>
      <c r="I60" s="8"/>
    </row>
    <row r="61" spans="1:9">
      <c r="A61" s="3"/>
      <c r="B61" s="3"/>
      <c r="C61" s="3"/>
      <c r="D61" s="3"/>
      <c r="E61" s="3"/>
      <c r="F61" s="18"/>
      <c r="G61" s="8"/>
      <c r="H61" s="8"/>
      <c r="I61" s="8"/>
    </row>
    <row r="62" spans="1:9">
      <c r="A62" s="3"/>
      <c r="B62" s="3" t="s">
        <v>42</v>
      </c>
      <c r="C62" s="3" t="s">
        <v>43</v>
      </c>
      <c r="D62" s="3"/>
      <c r="E62" s="3"/>
      <c r="F62" s="18"/>
      <c r="G62" s="15"/>
      <c r="H62" s="15">
        <v>292777.99</v>
      </c>
      <c r="I62" s="15"/>
    </row>
    <row r="63" spans="1:9">
      <c r="A63" s="3"/>
      <c r="B63" s="3"/>
      <c r="C63" s="3" t="s">
        <v>44</v>
      </c>
      <c r="D63" s="3"/>
      <c r="E63" s="3"/>
      <c r="F63" s="18"/>
      <c r="G63" s="15"/>
      <c r="H63" s="15">
        <v>55992.38</v>
      </c>
      <c r="I63" s="15"/>
    </row>
    <row r="64" spans="1:9">
      <c r="A64" s="3"/>
      <c r="B64" s="3" t="s">
        <v>46</v>
      </c>
      <c r="C64" s="3" t="s">
        <v>49</v>
      </c>
      <c r="D64" s="3"/>
      <c r="E64" s="3"/>
      <c r="F64" s="18"/>
      <c r="G64" s="15"/>
      <c r="H64" s="15">
        <v>6389.02</v>
      </c>
      <c r="I64" s="15"/>
    </row>
    <row r="65" spans="1:9">
      <c r="A65" s="3"/>
      <c r="B65" s="20"/>
      <c r="C65" s="3"/>
      <c r="D65" s="3"/>
      <c r="E65" s="3"/>
      <c r="F65" s="18"/>
      <c r="G65" s="15"/>
      <c r="H65" s="15">
        <f>SUM(H62:H64)</f>
        <v>355159.39</v>
      </c>
      <c r="I65" s="23">
        <f>SUM(H65)</f>
        <v>355159.39</v>
      </c>
    </row>
    <row r="66" spans="1:9">
      <c r="A66" s="3" t="s">
        <v>51</v>
      </c>
      <c r="B66" s="3"/>
      <c r="C66" s="3"/>
      <c r="D66" s="3"/>
      <c r="E66" s="18"/>
      <c r="F66" s="18"/>
      <c r="G66" s="15"/>
      <c r="H66" s="15"/>
      <c r="I66" s="15"/>
    </row>
    <row r="67" spans="1:9">
      <c r="A67" s="3"/>
      <c r="B67" s="3"/>
      <c r="C67" s="3"/>
      <c r="D67" s="3"/>
      <c r="E67" s="3"/>
      <c r="F67" s="18"/>
      <c r="G67" s="15"/>
      <c r="H67" s="15"/>
      <c r="I67" s="15"/>
    </row>
    <row r="68" spans="1:9">
      <c r="A68" s="3"/>
      <c r="B68" s="3" t="s">
        <v>42</v>
      </c>
      <c r="C68" s="3" t="s">
        <v>45</v>
      </c>
      <c r="D68" s="3"/>
      <c r="E68" s="3"/>
      <c r="F68" s="18"/>
      <c r="G68" s="5">
        <v>34786.5</v>
      </c>
      <c r="H68" s="15"/>
      <c r="I68" s="15"/>
    </row>
    <row r="69" spans="1:9">
      <c r="A69" s="3"/>
      <c r="B69" s="3"/>
      <c r="C69" s="3" t="s">
        <v>44</v>
      </c>
      <c r="D69" s="3"/>
      <c r="E69" s="3"/>
      <c r="F69" s="18"/>
      <c r="G69" s="5">
        <v>56580.65</v>
      </c>
      <c r="H69" s="15"/>
      <c r="I69" s="15"/>
    </row>
    <row r="70" spans="1:9">
      <c r="A70" s="3"/>
      <c r="B70" s="22" t="s">
        <v>46</v>
      </c>
      <c r="C70" s="22" t="s">
        <v>49</v>
      </c>
      <c r="D70" s="22"/>
      <c r="E70" s="22"/>
      <c r="F70" s="15"/>
      <c r="G70" s="5">
        <v>925.86</v>
      </c>
      <c r="H70" s="15"/>
      <c r="I70" s="15"/>
    </row>
    <row r="71" spans="1:9">
      <c r="B71" s="10"/>
      <c r="C71" s="3" t="s">
        <v>50</v>
      </c>
      <c r="E71" s="10"/>
      <c r="F71" s="10"/>
      <c r="G71" s="5">
        <v>3500.77</v>
      </c>
      <c r="H71" s="10"/>
      <c r="I71" s="10"/>
    </row>
    <row r="72" spans="1:9">
      <c r="A72" s="3"/>
      <c r="B72" s="3"/>
      <c r="G72" s="5">
        <f>SUM(G68:G71)</f>
        <v>95793.78</v>
      </c>
      <c r="H72" s="15"/>
      <c r="I72" s="15"/>
    </row>
    <row r="73" spans="1:9">
      <c r="A73" s="3"/>
      <c r="B73" s="3"/>
      <c r="H73" s="15"/>
      <c r="I73" s="15"/>
    </row>
    <row r="74" spans="1:9">
      <c r="A74" s="3"/>
      <c r="B74" s="3"/>
      <c r="C74" s="3" t="s">
        <v>47</v>
      </c>
      <c r="D74" s="3"/>
      <c r="E74" s="3"/>
      <c r="F74" s="18"/>
      <c r="G74" s="5">
        <f>SUM(G52)</f>
        <v>550748.67000000004</v>
      </c>
      <c r="H74" s="15"/>
      <c r="I74" s="15"/>
    </row>
    <row r="75" spans="1:9">
      <c r="A75" s="19" t="s">
        <v>41</v>
      </c>
      <c r="B75" s="3"/>
      <c r="C75" s="3"/>
      <c r="D75" s="3"/>
      <c r="E75" s="3"/>
      <c r="F75" s="18"/>
      <c r="G75" s="23">
        <f>SUM(G72:G74)</f>
        <v>646542.45000000007</v>
      </c>
      <c r="H75" s="15"/>
      <c r="I75" s="23">
        <f>SUM(I12:I73)</f>
        <v>646542.44999999995</v>
      </c>
    </row>
    <row r="76" spans="1:9">
      <c r="C76" s="3"/>
      <c r="D76" s="3"/>
      <c r="E76" s="3"/>
      <c r="F76" s="18"/>
      <c r="G76" s="23"/>
      <c r="H76" s="10"/>
      <c r="I76" s="5"/>
    </row>
    <row r="77" spans="1:9">
      <c r="G77" s="10"/>
      <c r="H77" s="10"/>
      <c r="I77" s="5"/>
    </row>
    <row r="78" spans="1:9">
      <c r="G78" s="10"/>
      <c r="H78" s="10"/>
      <c r="I78" s="10"/>
    </row>
  </sheetData>
  <printOptions gridLine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cp:lastPrinted>2025-04-15T10:21:12Z</cp:lastPrinted>
  <dcterms:created xsi:type="dcterms:W3CDTF">2025-02-24T15:07:29Z</dcterms:created>
  <dcterms:modified xsi:type="dcterms:W3CDTF">2025-04-22T16:41:55Z</dcterms:modified>
</cp:coreProperties>
</file>